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2" windowWidth="9312" windowHeight="8520"/>
  </bookViews>
  <sheets>
    <sheet name="A minima" sheetId="1" r:id="rId1"/>
    <sheet name="Idéal" sheetId="4" r:id="rId2"/>
  </sheets>
  <calcPr calcId="125725"/>
</workbook>
</file>

<file path=xl/calcChain.xml><?xml version="1.0" encoding="utf-8"?>
<calcChain xmlns="http://schemas.openxmlformats.org/spreadsheetml/2006/main">
  <c r="L6" i="4"/>
  <c r="L8"/>
  <c r="L10"/>
  <c r="L12"/>
  <c r="L14"/>
  <c r="L4"/>
  <c r="C17"/>
  <c r="K15"/>
  <c r="Q16" i="1"/>
  <c r="N16"/>
  <c r="P6"/>
  <c r="P8"/>
  <c r="P10"/>
  <c r="P12"/>
  <c r="P14"/>
  <c r="P4"/>
  <c r="O15"/>
  <c r="O14"/>
  <c r="O12"/>
  <c r="O10"/>
  <c r="O8"/>
  <c r="O6"/>
  <c r="O4"/>
  <c r="G15"/>
  <c r="C17"/>
  <c r="C15"/>
  <c r="D15"/>
  <c r="E15"/>
  <c r="F15"/>
  <c r="H15"/>
  <c r="K15"/>
  <c r="L14"/>
  <c r="L12"/>
  <c r="L10"/>
  <c r="L8"/>
  <c r="L6"/>
  <c r="L4"/>
  <c r="I15" i="4"/>
  <c r="D15"/>
  <c r="E15"/>
  <c r="F15"/>
  <c r="G15"/>
  <c r="C15"/>
  <c r="H15"/>
  <c r="J15"/>
  <c r="S15"/>
  <c r="R15"/>
  <c r="T14"/>
  <c r="C14"/>
  <c r="T12"/>
  <c r="C12"/>
  <c r="T10"/>
  <c r="C10"/>
  <c r="T8"/>
  <c r="C8"/>
  <c r="T6"/>
  <c r="E6"/>
  <c r="D6"/>
  <c r="C6"/>
  <c r="T4"/>
  <c r="C4"/>
  <c r="R15" i="1"/>
  <c r="Q15"/>
  <c r="C8"/>
  <c r="C14"/>
  <c r="E6"/>
  <c r="D6"/>
  <c r="C6"/>
  <c r="C12"/>
  <c r="C10"/>
  <c r="C4"/>
  <c r="R16" i="4" l="1"/>
  <c r="L15" i="1"/>
  <c r="T15" i="4"/>
  <c r="L15"/>
  <c r="S14" i="1"/>
  <c r="S12"/>
  <c r="M12" l="1"/>
  <c r="M6"/>
  <c r="M14"/>
  <c r="N14" s="1"/>
  <c r="M8"/>
  <c r="M10"/>
  <c r="M4"/>
  <c r="N12" l="1"/>
  <c r="S6" l="1"/>
  <c r="S8" l="1"/>
  <c r="S10" l="1"/>
  <c r="S4"/>
  <c r="S15" l="1"/>
  <c r="N10"/>
  <c r="N8"/>
  <c r="N6" l="1"/>
  <c r="M15"/>
  <c r="N4"/>
  <c r="P15" l="1"/>
  <c r="N15"/>
  <c r="M12" i="4" l="1"/>
  <c r="P12" s="1"/>
  <c r="M8"/>
  <c r="P8" s="1"/>
  <c r="M6"/>
  <c r="P6" s="1"/>
  <c r="M14"/>
  <c r="P14" s="1"/>
  <c r="M4"/>
  <c r="M10"/>
  <c r="P10" s="1"/>
  <c r="O4" l="1"/>
  <c r="P4"/>
  <c r="P15" s="1"/>
  <c r="N14"/>
  <c r="Q14" s="1"/>
  <c r="O14"/>
  <c r="N12"/>
  <c r="Q12" s="1"/>
  <c r="O12"/>
  <c r="N10"/>
  <c r="Q10" s="1"/>
  <c r="O10"/>
  <c r="N8"/>
  <c r="Q8" s="1"/>
  <c r="O8"/>
  <c r="N6"/>
  <c r="Q6" s="1"/>
  <c r="O6"/>
  <c r="M15"/>
  <c r="N4"/>
  <c r="O15" l="1"/>
  <c r="Q4"/>
  <c r="Q15" s="1"/>
  <c r="N15"/>
  <c r="N16" l="1"/>
</calcChain>
</file>

<file path=xl/sharedStrings.xml><?xml version="1.0" encoding="utf-8"?>
<sst xmlns="http://schemas.openxmlformats.org/spreadsheetml/2006/main" count="83" uniqueCount="34">
  <si>
    <t>Adultes</t>
  </si>
  <si>
    <t>Enfants</t>
  </si>
  <si>
    <t>Aide Dpt</t>
  </si>
  <si>
    <t>-</t>
  </si>
  <si>
    <t>TOTAUX</t>
  </si>
  <si>
    <t>DUO "Comme à la maison"</t>
  </si>
  <si>
    <t>SOLO "PIAFS !"</t>
  </si>
  <si>
    <t>SOLO "Camille Saglio"</t>
  </si>
  <si>
    <t>DUO "Valse avec Sirba"</t>
  </si>
  <si>
    <t>TRIO "Promenades idiotes"</t>
  </si>
  <si>
    <t>Droits Voisins</t>
  </si>
  <si>
    <t>RECETTES</t>
  </si>
  <si>
    <t>nécessaires</t>
  </si>
  <si>
    <t>Billetterie</t>
  </si>
  <si>
    <t>Cessions</t>
  </si>
  <si>
    <t>Pot</t>
  </si>
  <si>
    <t>SIMULATION JAUGE</t>
  </si>
  <si>
    <t>SUB. VILLE</t>
  </si>
  <si>
    <t>COÛTS DE PRODUCTION</t>
  </si>
  <si>
    <t>PANIER D'ARTISTES</t>
  </si>
  <si>
    <t>DUO "Spectacle enfant ?"</t>
  </si>
  <si>
    <t>Visuels</t>
  </si>
  <si>
    <t>Trailers</t>
  </si>
  <si>
    <t>Chargée de prod.</t>
  </si>
  <si>
    <t>SPONSORING</t>
  </si>
  <si>
    <t>Défr.</t>
  </si>
  <si>
    <t>%</t>
  </si>
  <si>
    <t>APPEL A PROJETS MAIF</t>
  </si>
  <si>
    <t>Marge asso</t>
  </si>
  <si>
    <t>50%</t>
  </si>
  <si>
    <t>6 Spectacles</t>
  </si>
  <si>
    <t>spectateurs en moy par spect.</t>
  </si>
  <si>
    <t>du coût des contrats de cession est engagé en cas d'intemperries de dernière minute soit :</t>
  </si>
  <si>
    <t>RECETTES MINIMUM</t>
  </si>
</sst>
</file>

<file path=xl/styles.xml><?xml version="1.0" encoding="utf-8"?>
<styleSheet xmlns="http://schemas.openxmlformats.org/spreadsheetml/2006/main">
  <numFmts count="2">
    <numFmt numFmtId="6" formatCode="#,##0\ &quot;€&quot;;[Red]\-#,##0\ &quot;€&quot;"/>
    <numFmt numFmtId="164" formatCode="#,##0\ &quot;€&quot;"/>
  </numFmts>
  <fonts count="19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rgb="FF00B050"/>
      <name val="Arial"/>
      <family val="2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6"/>
      <color theme="9"/>
      <name val="Arial"/>
      <family val="2"/>
    </font>
    <font>
      <b/>
      <sz val="16"/>
      <color theme="3" tint="0.3999755851924192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6"/>
      <name val="Arial"/>
      <family val="2"/>
    </font>
    <font>
      <sz val="16"/>
      <color theme="6"/>
      <name val="Calibri"/>
      <family val="2"/>
      <scheme val="minor"/>
    </font>
    <font>
      <i/>
      <sz val="12"/>
      <color theme="0" tint="-0.34998626667073579"/>
      <name val="Arial"/>
      <family val="2"/>
    </font>
    <font>
      <i/>
      <sz val="12"/>
      <color theme="0" tint="-0.499984740745262"/>
      <name val="Arial"/>
      <family val="2"/>
    </font>
    <font>
      <b/>
      <i/>
      <sz val="11"/>
      <color theme="0" tint="-0.499984740745262"/>
      <name val="Arial"/>
      <family val="2"/>
    </font>
    <font>
      <b/>
      <i/>
      <sz val="12"/>
      <color theme="0" tint="-0.49998474074526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5050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6" fontId="1" fillId="6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center"/>
    </xf>
    <xf numFmtId="164" fontId="8" fillId="8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6" fontId="9" fillId="8" borderId="0" xfId="0" applyNumberFormat="1" applyFont="1" applyFill="1" applyAlignment="1">
      <alignment horizontal="center" vertical="center"/>
    </xf>
    <xf numFmtId="3" fontId="1" fillId="6" borderId="0" xfId="0" applyNumberFormat="1" applyFont="1" applyFill="1" applyAlignment="1">
      <alignment horizontal="center"/>
    </xf>
    <xf numFmtId="1" fontId="1" fillId="6" borderId="0" xfId="0" applyNumberFormat="1" applyFont="1" applyFill="1" applyAlignment="1">
      <alignment horizontal="center"/>
    </xf>
    <xf numFmtId="164" fontId="13" fillId="8" borderId="0" xfId="0" applyNumberFormat="1" applyFont="1" applyFill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7" fillId="10" borderId="4" xfId="0" applyNumberFormat="1" applyFont="1" applyFill="1" applyBorder="1" applyAlignment="1">
      <alignment horizontal="center" vertical="center" wrapText="1"/>
    </xf>
    <xf numFmtId="0" fontId="7" fillId="10" borderId="5" xfId="0" applyNumberFormat="1" applyFont="1" applyFill="1" applyBorder="1" applyAlignment="1">
      <alignment horizontal="center" vertical="center" wrapText="1"/>
    </xf>
    <xf numFmtId="9" fontId="7" fillId="10" borderId="5" xfId="0" applyNumberFormat="1" applyFont="1" applyFill="1" applyBorder="1" applyAlignment="1">
      <alignment horizontal="center" vertical="center"/>
    </xf>
    <xf numFmtId="6" fontId="7" fillId="10" borderId="5" xfId="0" applyNumberFormat="1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/>
    </xf>
    <xf numFmtId="0" fontId="7" fillId="10" borderId="6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7" fillId="10" borderId="10" xfId="0" applyNumberFormat="1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164" fontId="1" fillId="5" borderId="12" xfId="0" applyNumberFormat="1" applyFont="1" applyFill="1" applyBorder="1" applyAlignment="1">
      <alignment horizontal="center"/>
    </xf>
    <xf numFmtId="164" fontId="1" fillId="5" borderId="0" xfId="0" applyNumberFormat="1" applyFont="1" applyFill="1" applyBorder="1" applyAlignment="1">
      <alignment horizontal="center"/>
    </xf>
    <xf numFmtId="164" fontId="4" fillId="4" borderId="13" xfId="0" applyNumberFormat="1" applyFont="1" applyFill="1" applyBorder="1" applyAlignment="1">
      <alignment horizontal="center"/>
    </xf>
    <xf numFmtId="164" fontId="5" fillId="5" borderId="0" xfId="0" applyNumberFormat="1" applyFont="1" applyFill="1" applyBorder="1" applyAlignment="1">
      <alignment horizontal="center"/>
    </xf>
    <xf numFmtId="164" fontId="6" fillId="5" borderId="0" xfId="0" applyNumberFormat="1" applyFont="1" applyFill="1" applyBorder="1" applyAlignment="1">
      <alignment horizontal="center"/>
    </xf>
    <xf numFmtId="0" fontId="4" fillId="5" borderId="12" xfId="0" applyNumberFormat="1" applyFont="1" applyFill="1" applyBorder="1" applyAlignment="1">
      <alignment horizontal="center"/>
    </xf>
    <xf numFmtId="0" fontId="4" fillId="5" borderId="0" xfId="0" applyNumberFormat="1" applyFont="1" applyFill="1" applyBorder="1" applyAlignment="1">
      <alignment horizontal="center"/>
    </xf>
    <xf numFmtId="0" fontId="2" fillId="10" borderId="7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6" fontId="4" fillId="7" borderId="15" xfId="0" applyNumberFormat="1" applyFont="1" applyFill="1" applyBorder="1" applyAlignment="1">
      <alignment horizontal="center"/>
    </xf>
    <xf numFmtId="164" fontId="4" fillId="3" borderId="16" xfId="0" applyNumberFormat="1" applyFont="1" applyFill="1" applyBorder="1" applyAlignment="1">
      <alignment horizontal="center"/>
    </xf>
    <xf numFmtId="164" fontId="4" fillId="3" borderId="17" xfId="0" applyNumberFormat="1" applyFont="1" applyFill="1" applyBorder="1" applyAlignment="1">
      <alignment horizontal="center"/>
    </xf>
    <xf numFmtId="164" fontId="15" fillId="5" borderId="0" xfId="0" applyNumberFormat="1" applyFont="1" applyFill="1" applyBorder="1" applyAlignment="1">
      <alignment horizontal="center"/>
    </xf>
    <xf numFmtId="0" fontId="6" fillId="9" borderId="0" xfId="0" applyFont="1" applyFill="1" applyBorder="1" applyAlignment="1">
      <alignment horizontal="center"/>
    </xf>
    <xf numFmtId="0" fontId="6" fillId="9" borderId="0" xfId="0" applyFont="1" applyFill="1" applyAlignment="1">
      <alignment horizontal="center"/>
    </xf>
    <xf numFmtId="164" fontId="2" fillId="10" borderId="0" xfId="0" applyNumberFormat="1" applyFont="1" applyFill="1" applyAlignment="1">
      <alignment horizontal="center"/>
    </xf>
    <xf numFmtId="1" fontId="2" fillId="10" borderId="0" xfId="0" applyNumberFormat="1" applyFont="1" applyFill="1" applyAlignment="1">
      <alignment horizontal="center"/>
    </xf>
    <xf numFmtId="6" fontId="2" fillId="10" borderId="0" xfId="0" applyNumberFormat="1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1" fillId="2" borderId="18" xfId="0" applyFont="1" applyFill="1" applyBorder="1"/>
    <xf numFmtId="0" fontId="1" fillId="0" borderId="18" xfId="0" applyFont="1" applyBorder="1"/>
    <xf numFmtId="0" fontId="3" fillId="2" borderId="18" xfId="0" applyFont="1" applyFill="1" applyBorder="1"/>
    <xf numFmtId="0" fontId="0" fillId="0" borderId="18" xfId="0" applyBorder="1"/>
    <xf numFmtId="0" fontId="3" fillId="10" borderId="18" xfId="0" applyFont="1" applyFill="1" applyBorder="1"/>
    <xf numFmtId="164" fontId="6" fillId="5" borderId="12" xfId="0" applyNumberFormat="1" applyFont="1" applyFill="1" applyBorder="1" applyAlignment="1">
      <alignment horizontal="center"/>
    </xf>
    <xf numFmtId="164" fontId="5" fillId="10" borderId="0" xfId="0" applyNumberFormat="1" applyFont="1" applyFill="1" applyAlignment="1">
      <alignment horizontal="center"/>
    </xf>
    <xf numFmtId="0" fontId="11" fillId="0" borderId="0" xfId="0" quotePrefix="1" applyFont="1" applyAlignment="1">
      <alignment vertical="center"/>
    </xf>
    <xf numFmtId="0" fontId="0" fillId="0" borderId="0" xfId="0" applyAlignment="1"/>
    <xf numFmtId="164" fontId="0" fillId="11" borderId="0" xfId="0" applyNumberFormat="1" applyFill="1" applyAlignment="1">
      <alignment horizontal="center"/>
    </xf>
    <xf numFmtId="164" fontId="7" fillId="11" borderId="0" xfId="0" quotePrefix="1" applyNumberFormat="1" applyFont="1" applyFill="1" applyAlignment="1">
      <alignment horizontal="center" vertical="center"/>
    </xf>
    <xf numFmtId="164" fontId="7" fillId="11" borderId="0" xfId="0" applyNumberFormat="1" applyFont="1" applyFill="1" applyAlignment="1">
      <alignment horizontal="left" vertical="center"/>
    </xf>
    <xf numFmtId="164" fontId="11" fillId="11" borderId="0" xfId="0" applyNumberFormat="1" applyFont="1" applyFill="1" applyAlignment="1">
      <alignment horizontal="center"/>
    </xf>
    <xf numFmtId="164" fontId="12" fillId="11" borderId="0" xfId="0" applyNumberFormat="1" applyFont="1" applyFill="1" applyAlignment="1">
      <alignment horizontal="center"/>
    </xf>
    <xf numFmtId="0" fontId="10" fillId="0" borderId="0" xfId="0" applyFont="1" applyAlignment="1"/>
    <xf numFmtId="6" fontId="3" fillId="0" borderId="0" xfId="0" applyNumberFormat="1" applyFont="1" applyAlignment="1">
      <alignment horizontal="center" vertical="center"/>
    </xf>
    <xf numFmtId="0" fontId="2" fillId="10" borderId="18" xfId="0" applyFont="1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1" fontId="0" fillId="0" borderId="0" xfId="0" applyNumberFormat="1" applyFill="1" applyAlignment="1">
      <alignment horizontal="center" vertical="center"/>
    </xf>
    <xf numFmtId="6" fontId="17" fillId="10" borderId="5" xfId="0" applyNumberFormat="1" applyFont="1" applyFill="1" applyBorder="1" applyAlignment="1">
      <alignment horizontal="center" vertical="center" wrapText="1"/>
    </xf>
    <xf numFmtId="6" fontId="16" fillId="6" borderId="0" xfId="0" applyNumberFormat="1" applyFont="1" applyFill="1" applyAlignment="1">
      <alignment horizontal="center"/>
    </xf>
    <xf numFmtId="0" fontId="16" fillId="6" borderId="0" xfId="0" applyFont="1" applyFill="1" applyAlignment="1">
      <alignment horizontal="center"/>
    </xf>
    <xf numFmtId="6" fontId="18" fillId="1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505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266700</xdr:colOff>
      <xdr:row>15</xdr:row>
      <xdr:rowOff>30480</xdr:rowOff>
    </xdr:from>
    <xdr:to>
      <xdr:col>13</xdr:col>
      <xdr:colOff>327660</xdr:colOff>
      <xdr:row>15</xdr:row>
      <xdr:rowOff>190500</xdr:rowOff>
    </xdr:to>
    <xdr:cxnSp macro="">
      <xdr:nvCxnSpPr>
        <xdr:cNvPr id="4" name="Connecteur droit avec flèche 3"/>
        <xdr:cNvCxnSpPr/>
      </xdr:nvCxnSpPr>
      <xdr:spPr>
        <a:xfrm>
          <a:off x="9494520" y="3345180"/>
          <a:ext cx="60960" cy="16002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910590</xdr:colOff>
      <xdr:row>15</xdr:row>
      <xdr:rowOff>276225</xdr:rowOff>
    </xdr:from>
    <xdr:to>
      <xdr:col>14</xdr:col>
      <xdr:colOff>1095375</xdr:colOff>
      <xdr:row>15</xdr:row>
      <xdr:rowOff>339090</xdr:rowOff>
    </xdr:to>
    <xdr:cxnSp macro="">
      <xdr:nvCxnSpPr>
        <xdr:cNvPr id="5" name="Connecteur droit avec flèche 4"/>
        <xdr:cNvCxnSpPr/>
      </xdr:nvCxnSpPr>
      <xdr:spPr>
        <a:xfrm flipH="1">
          <a:off x="11778615" y="3609975"/>
          <a:ext cx="184785" cy="6286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1227799</xdr:colOff>
      <xdr:row>15</xdr:row>
      <xdr:rowOff>60960</xdr:rowOff>
    </xdr:from>
    <xdr:to>
      <xdr:col>1</xdr:col>
      <xdr:colOff>1943101</xdr:colOff>
      <xdr:row>16</xdr:row>
      <xdr:rowOff>251459</xdr:rowOff>
    </xdr:to>
    <xdr:pic>
      <xdr:nvPicPr>
        <xdr:cNvPr id="2049" name="Picture 1" descr="C:\Users\mon-pc\AppData\Local\Microsoft\Windows\INetCache\IE\FXC6IEVG\attention-sign-l[1]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6379" y="3375660"/>
          <a:ext cx="715302" cy="853439"/>
        </a:xfrm>
        <a:prstGeom prst="rect">
          <a:avLst/>
        </a:prstGeom>
        <a:noFill/>
      </xdr:spPr>
    </xdr:pic>
    <xdr:clientData/>
  </xdr:twoCellAnchor>
  <xdr:twoCellAnchor>
    <xdr:from>
      <xdr:col>14</xdr:col>
      <xdr:colOff>428625</xdr:colOff>
      <xdr:row>15</xdr:row>
      <xdr:rowOff>57150</xdr:rowOff>
    </xdr:from>
    <xdr:to>
      <xdr:col>14</xdr:col>
      <xdr:colOff>466725</xdr:colOff>
      <xdr:row>15</xdr:row>
      <xdr:rowOff>196215</xdr:rowOff>
    </xdr:to>
    <xdr:cxnSp macro="">
      <xdr:nvCxnSpPr>
        <xdr:cNvPr id="17" name="Connecteur droit avec flèche 16"/>
        <xdr:cNvCxnSpPr/>
      </xdr:nvCxnSpPr>
      <xdr:spPr>
        <a:xfrm flipH="1">
          <a:off x="11296650" y="3390900"/>
          <a:ext cx="38100" cy="13906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266700</xdr:colOff>
      <xdr:row>15</xdr:row>
      <xdr:rowOff>30480</xdr:rowOff>
    </xdr:from>
    <xdr:to>
      <xdr:col>13</xdr:col>
      <xdr:colOff>327660</xdr:colOff>
      <xdr:row>15</xdr:row>
      <xdr:rowOff>190500</xdr:rowOff>
    </xdr:to>
    <xdr:cxnSp macro="">
      <xdr:nvCxnSpPr>
        <xdr:cNvPr id="2" name="Connecteur droit avec flèche 1"/>
        <xdr:cNvCxnSpPr/>
      </xdr:nvCxnSpPr>
      <xdr:spPr>
        <a:xfrm>
          <a:off x="10294620" y="3474720"/>
          <a:ext cx="60960" cy="16002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266700</xdr:colOff>
      <xdr:row>15</xdr:row>
      <xdr:rowOff>30480</xdr:rowOff>
    </xdr:from>
    <xdr:to>
      <xdr:col>13</xdr:col>
      <xdr:colOff>327660</xdr:colOff>
      <xdr:row>15</xdr:row>
      <xdr:rowOff>190500</xdr:rowOff>
    </xdr:to>
    <xdr:cxnSp macro="">
      <xdr:nvCxnSpPr>
        <xdr:cNvPr id="4" name="Connecteur droit avec flèche 3"/>
        <xdr:cNvCxnSpPr/>
      </xdr:nvCxnSpPr>
      <xdr:spPr>
        <a:xfrm>
          <a:off x="9494520" y="3345180"/>
          <a:ext cx="60960" cy="16002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465666</xdr:colOff>
      <xdr:row>15</xdr:row>
      <xdr:rowOff>25400</xdr:rowOff>
    </xdr:from>
    <xdr:to>
      <xdr:col>14</xdr:col>
      <xdr:colOff>497840</xdr:colOff>
      <xdr:row>15</xdr:row>
      <xdr:rowOff>243840</xdr:rowOff>
    </xdr:to>
    <xdr:cxnSp macro="">
      <xdr:nvCxnSpPr>
        <xdr:cNvPr id="5" name="Connecteur droit avec flèche 4"/>
        <xdr:cNvCxnSpPr/>
      </xdr:nvCxnSpPr>
      <xdr:spPr>
        <a:xfrm>
          <a:off x="11311466" y="3293533"/>
          <a:ext cx="32174" cy="21844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1227799</xdr:colOff>
      <xdr:row>15</xdr:row>
      <xdr:rowOff>60960</xdr:rowOff>
    </xdr:from>
    <xdr:to>
      <xdr:col>1</xdr:col>
      <xdr:colOff>1943101</xdr:colOff>
      <xdr:row>16</xdr:row>
      <xdr:rowOff>182879</xdr:rowOff>
    </xdr:to>
    <xdr:pic>
      <xdr:nvPicPr>
        <xdr:cNvPr id="6" name="Picture 1" descr="C:\Users\mon-pc\AppData\Local\Microsoft\Windows\INetCache\IE\FXC6IEVG\attention-sign-l[1]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6379" y="3375660"/>
          <a:ext cx="715302" cy="853439"/>
        </a:xfrm>
        <a:prstGeom prst="rect">
          <a:avLst/>
        </a:prstGeom>
        <a:noFill/>
      </xdr:spPr>
    </xdr:pic>
    <xdr:clientData/>
  </xdr:twoCellAnchor>
  <xdr:twoCellAnchor>
    <xdr:from>
      <xdr:col>13</xdr:col>
      <xdr:colOff>266700</xdr:colOff>
      <xdr:row>15</xdr:row>
      <xdr:rowOff>30480</xdr:rowOff>
    </xdr:from>
    <xdr:to>
      <xdr:col>13</xdr:col>
      <xdr:colOff>327660</xdr:colOff>
      <xdr:row>15</xdr:row>
      <xdr:rowOff>190500</xdr:rowOff>
    </xdr:to>
    <xdr:cxnSp macro="">
      <xdr:nvCxnSpPr>
        <xdr:cNvPr id="7" name="Connecteur droit avec flèche 6"/>
        <xdr:cNvCxnSpPr/>
      </xdr:nvCxnSpPr>
      <xdr:spPr>
        <a:xfrm>
          <a:off x="10469880" y="3345180"/>
          <a:ext cx="60960" cy="16002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961391</xdr:colOff>
      <xdr:row>15</xdr:row>
      <xdr:rowOff>259292</xdr:rowOff>
    </xdr:from>
    <xdr:to>
      <xdr:col>15</xdr:col>
      <xdr:colOff>1146176</xdr:colOff>
      <xdr:row>15</xdr:row>
      <xdr:rowOff>322157</xdr:rowOff>
    </xdr:to>
    <xdr:cxnSp macro="">
      <xdr:nvCxnSpPr>
        <xdr:cNvPr id="8" name="Connecteur droit avec flèche 7"/>
        <xdr:cNvCxnSpPr/>
      </xdr:nvCxnSpPr>
      <xdr:spPr>
        <a:xfrm flipH="1">
          <a:off x="12992524" y="3527425"/>
          <a:ext cx="184785" cy="6286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589492</xdr:colOff>
      <xdr:row>15</xdr:row>
      <xdr:rowOff>57150</xdr:rowOff>
    </xdr:from>
    <xdr:to>
      <xdr:col>15</xdr:col>
      <xdr:colOff>627592</xdr:colOff>
      <xdr:row>15</xdr:row>
      <xdr:rowOff>196215</xdr:rowOff>
    </xdr:to>
    <xdr:cxnSp macro="">
      <xdr:nvCxnSpPr>
        <xdr:cNvPr id="9" name="Connecteur droit avec flèche 8"/>
        <xdr:cNvCxnSpPr/>
      </xdr:nvCxnSpPr>
      <xdr:spPr>
        <a:xfrm flipH="1">
          <a:off x="12620625" y="3325283"/>
          <a:ext cx="38100" cy="13906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="90" zoomScaleNormal="90" workbookViewId="0">
      <selection activeCell="K23" sqref="K23"/>
    </sheetView>
  </sheetViews>
  <sheetFormatPr baseColWidth="10" defaultRowHeight="14.4"/>
  <cols>
    <col min="1" max="1" width="1" customWidth="1"/>
    <col min="2" max="2" width="28.5546875" customWidth="1"/>
    <col min="3" max="3" width="10.44140625" customWidth="1"/>
    <col min="4" max="4" width="7.109375" customWidth="1"/>
    <col min="5" max="5" width="10.21875" customWidth="1"/>
    <col min="6" max="6" width="14.6640625" customWidth="1"/>
    <col min="7" max="7" width="7.44140625" customWidth="1"/>
    <col min="8" max="8" width="10.33203125" customWidth="1"/>
    <col min="9" max="9" width="8.33203125" customWidth="1"/>
    <col min="10" max="10" width="18.6640625" customWidth="1"/>
    <col min="11" max="11" width="13.21875" customWidth="1"/>
    <col min="12" max="12" width="11.44140625" customWidth="1"/>
    <col min="13" max="13" width="7.33203125" customWidth="1"/>
    <col min="14" max="14" width="9.6640625" customWidth="1"/>
    <col min="15" max="15" width="17.21875" customWidth="1"/>
    <col min="16" max="16" width="13.44140625" customWidth="1"/>
    <col min="17" max="17" width="9.21875" customWidth="1"/>
    <col min="18" max="18" width="11.6640625" customWidth="1"/>
    <col min="19" max="19" width="11.33203125" customWidth="1"/>
  </cols>
  <sheetData>
    <row r="1" spans="1:19" ht="4.8" customHeight="1" thickBot="1"/>
    <row r="2" spans="1:19" s="1" customFormat="1" ht="46.8" customHeight="1" thickTop="1">
      <c r="A2" s="3"/>
      <c r="B2" s="15" t="s">
        <v>19</v>
      </c>
      <c r="C2" s="27" t="s">
        <v>18</v>
      </c>
      <c r="D2" s="16"/>
      <c r="E2" s="16"/>
      <c r="F2" s="16"/>
      <c r="G2" s="16"/>
      <c r="H2" s="16"/>
      <c r="I2" s="16"/>
      <c r="J2" s="16"/>
      <c r="K2" s="16"/>
      <c r="L2" s="28"/>
      <c r="M2" s="16" t="s">
        <v>17</v>
      </c>
      <c r="N2" s="17"/>
      <c r="O2" s="18" t="s">
        <v>24</v>
      </c>
      <c r="P2" s="38" t="s">
        <v>33</v>
      </c>
      <c r="Q2" s="19" t="s">
        <v>16</v>
      </c>
      <c r="R2" s="19"/>
      <c r="S2" s="20"/>
    </row>
    <row r="3" spans="1:19" ht="22.2" customHeight="1" thickBot="1">
      <c r="B3" s="21">
        <v>2023</v>
      </c>
      <c r="C3" s="29" t="s">
        <v>14</v>
      </c>
      <c r="D3" s="22" t="s">
        <v>25</v>
      </c>
      <c r="E3" s="22" t="s">
        <v>2</v>
      </c>
      <c r="F3" s="22" t="s">
        <v>10</v>
      </c>
      <c r="G3" s="22" t="s">
        <v>15</v>
      </c>
      <c r="H3" s="22" t="s">
        <v>22</v>
      </c>
      <c r="I3" s="22" t="s">
        <v>21</v>
      </c>
      <c r="J3" s="22" t="s">
        <v>23</v>
      </c>
      <c r="K3" s="22" t="s">
        <v>28</v>
      </c>
      <c r="L3" s="30" t="s">
        <v>4</v>
      </c>
      <c r="M3" s="23">
        <v>1</v>
      </c>
      <c r="N3" s="24">
        <v>1500</v>
      </c>
      <c r="O3" s="69">
        <v>1000</v>
      </c>
      <c r="P3" s="39" t="s">
        <v>12</v>
      </c>
      <c r="Q3" s="25" t="s">
        <v>0</v>
      </c>
      <c r="R3" s="25" t="s">
        <v>1</v>
      </c>
      <c r="S3" s="26" t="s">
        <v>13</v>
      </c>
    </row>
    <row r="4" spans="1:19" ht="15.6">
      <c r="B4" s="50" t="s">
        <v>5</v>
      </c>
      <c r="C4" s="31">
        <f>2*265</f>
        <v>530</v>
      </c>
      <c r="D4" s="32" t="s">
        <v>3</v>
      </c>
      <c r="E4" s="32" t="s">
        <v>3</v>
      </c>
      <c r="F4" s="32">
        <v>140</v>
      </c>
      <c r="G4" s="32">
        <v>40</v>
      </c>
      <c r="H4" s="32">
        <v>70</v>
      </c>
      <c r="I4" s="32" t="s">
        <v>3</v>
      </c>
      <c r="J4" s="32" t="s">
        <v>3</v>
      </c>
      <c r="K4" s="32">
        <v>80</v>
      </c>
      <c r="L4" s="33">
        <f>SUM(C4:K4)</f>
        <v>860</v>
      </c>
      <c r="M4" s="11">
        <f>(L4*100)/L15</f>
        <v>16.688983330422463</v>
      </c>
      <c r="N4" s="5">
        <f>N3*M4%</f>
        <v>250.33474995633694</v>
      </c>
      <c r="O4" s="70">
        <f>O3*M4%</f>
        <v>166.88983330422462</v>
      </c>
      <c r="P4" s="40">
        <f>L4-N4-O4</f>
        <v>442.77541673943841</v>
      </c>
      <c r="Q4" s="44">
        <v>35</v>
      </c>
      <c r="R4" s="44">
        <v>25</v>
      </c>
      <c r="S4" s="41">
        <f>(Q4*10)+(R4*4)</f>
        <v>450</v>
      </c>
    </row>
    <row r="5" spans="1:19" ht="15.6">
      <c r="B5" s="51"/>
      <c r="C5" s="31"/>
      <c r="D5" s="32"/>
      <c r="E5" s="32"/>
      <c r="F5" s="32"/>
      <c r="G5" s="32"/>
      <c r="H5" s="32"/>
      <c r="I5" s="32"/>
      <c r="J5" s="32"/>
      <c r="K5" s="32"/>
      <c r="L5" s="33"/>
      <c r="M5" s="12"/>
      <c r="N5" s="6"/>
      <c r="O5" s="71"/>
      <c r="P5" s="40"/>
      <c r="Q5" s="44"/>
      <c r="R5" s="44"/>
      <c r="S5" s="42"/>
    </row>
    <row r="6" spans="1:19" ht="15.6">
      <c r="B6" s="50" t="s">
        <v>6</v>
      </c>
      <c r="C6" s="31">
        <f>400+(400*5.5%)</f>
        <v>422</v>
      </c>
      <c r="D6" s="32">
        <f>20+(20*5.5%)</f>
        <v>21.1</v>
      </c>
      <c r="E6" s="34">
        <f>400*20%</f>
        <v>80</v>
      </c>
      <c r="F6" s="35">
        <v>80</v>
      </c>
      <c r="G6" s="32">
        <v>40</v>
      </c>
      <c r="H6" s="32">
        <v>70</v>
      </c>
      <c r="I6" s="32" t="s">
        <v>3</v>
      </c>
      <c r="J6" s="32" t="s">
        <v>3</v>
      </c>
      <c r="K6" s="32">
        <v>80</v>
      </c>
      <c r="L6" s="33">
        <f>SUM(C6:K6)</f>
        <v>793.1</v>
      </c>
      <c r="M6" s="12">
        <f>(L6*100)/L15</f>
        <v>15.390735673672157</v>
      </c>
      <c r="N6" s="5">
        <f>N3*M6%</f>
        <v>230.86103510508235</v>
      </c>
      <c r="O6" s="70">
        <f>O3*M6%</f>
        <v>153.90735673672157</v>
      </c>
      <c r="P6" s="40">
        <f>L6-N6-O6</f>
        <v>408.3316081581961</v>
      </c>
      <c r="Q6" s="44">
        <v>28</v>
      </c>
      <c r="R6" s="44">
        <v>7</v>
      </c>
      <c r="S6" s="42">
        <f>(Q6*10)+(R6*4)</f>
        <v>308</v>
      </c>
    </row>
    <row r="7" spans="1:19" ht="15.6">
      <c r="B7" s="51"/>
      <c r="C7" s="36"/>
      <c r="D7" s="37"/>
      <c r="E7" s="37"/>
      <c r="F7" s="37"/>
      <c r="G7" s="37"/>
      <c r="H7" s="37"/>
      <c r="I7" s="37"/>
      <c r="J7" s="37"/>
      <c r="K7" s="37"/>
      <c r="L7" s="33"/>
      <c r="M7" s="12"/>
      <c r="N7" s="6"/>
      <c r="O7" s="71"/>
      <c r="P7" s="40"/>
      <c r="Q7" s="45"/>
      <c r="R7" s="45"/>
      <c r="S7" s="42"/>
    </row>
    <row r="8" spans="1:19" ht="15.6">
      <c r="B8" s="50" t="s">
        <v>20</v>
      </c>
      <c r="C8" s="55">
        <f>2*265</f>
        <v>530</v>
      </c>
      <c r="D8" s="35"/>
      <c r="E8" s="35"/>
      <c r="F8" s="35">
        <v>140</v>
      </c>
      <c r="G8" s="32">
        <v>40</v>
      </c>
      <c r="H8" s="32">
        <v>70</v>
      </c>
      <c r="I8" s="32" t="s">
        <v>3</v>
      </c>
      <c r="J8" s="32" t="s">
        <v>3</v>
      </c>
      <c r="K8" s="32">
        <v>80</v>
      </c>
      <c r="L8" s="33">
        <f>SUM(C8:K8)</f>
        <v>860</v>
      </c>
      <c r="M8" s="12">
        <f>(L8*100)/L15</f>
        <v>16.688983330422463</v>
      </c>
      <c r="N8" s="5">
        <f>N3*M8%</f>
        <v>250.33474995633694</v>
      </c>
      <c r="O8" s="70">
        <f>O3*M8%</f>
        <v>166.88983330422462</v>
      </c>
      <c r="P8" s="40">
        <f t="shared" ref="P5:P14" si="0">L8-N8-O8</f>
        <v>442.77541673943841</v>
      </c>
      <c r="Q8" s="44">
        <v>30</v>
      </c>
      <c r="R8" s="44">
        <v>38</v>
      </c>
      <c r="S8" s="42">
        <f>(Q8*10)+(R8*4)</f>
        <v>452</v>
      </c>
    </row>
    <row r="9" spans="1:19" ht="15.6">
      <c r="B9" s="51"/>
      <c r="C9" s="31"/>
      <c r="D9" s="32"/>
      <c r="E9" s="32"/>
      <c r="F9" s="32"/>
      <c r="G9" s="32"/>
      <c r="H9" s="32"/>
      <c r="I9" s="32"/>
      <c r="J9" s="32"/>
      <c r="K9" s="32"/>
      <c r="L9" s="33"/>
      <c r="M9" s="12"/>
      <c r="N9" s="6"/>
      <c r="O9" s="71"/>
      <c r="P9" s="40"/>
      <c r="Q9" s="45"/>
      <c r="R9" s="45"/>
      <c r="S9" s="42"/>
    </row>
    <row r="10" spans="1:19" ht="15.6">
      <c r="B10" s="50" t="s">
        <v>7</v>
      </c>
      <c r="C10" s="31">
        <f>1*265</f>
        <v>265</v>
      </c>
      <c r="D10" s="32"/>
      <c r="E10" s="32" t="s">
        <v>3</v>
      </c>
      <c r="F10" s="32">
        <v>140</v>
      </c>
      <c r="G10" s="32">
        <v>40</v>
      </c>
      <c r="H10" s="32">
        <v>70</v>
      </c>
      <c r="I10" s="32" t="s">
        <v>3</v>
      </c>
      <c r="J10" s="32" t="s">
        <v>3</v>
      </c>
      <c r="K10" s="32">
        <v>80</v>
      </c>
      <c r="L10" s="33">
        <f>SUM(C10:K10)</f>
        <v>595</v>
      </c>
      <c r="M10" s="12">
        <f>(L10*100)/L15</f>
        <v>11.546447769303914</v>
      </c>
      <c r="N10" s="5">
        <f>N3*M10%</f>
        <v>173.19671653955871</v>
      </c>
      <c r="O10" s="70">
        <f>O3*M10%</f>
        <v>115.46447769303913</v>
      </c>
      <c r="P10" s="40">
        <f t="shared" si="0"/>
        <v>306.33880576740216</v>
      </c>
      <c r="Q10" s="44">
        <v>26</v>
      </c>
      <c r="R10" s="44">
        <v>5</v>
      </c>
      <c r="S10" s="42">
        <f>(Q10*10)+(R10*4)</f>
        <v>280</v>
      </c>
    </row>
    <row r="11" spans="1:19" ht="15.6">
      <c r="B11" s="51"/>
      <c r="C11" s="31"/>
      <c r="D11" s="32"/>
      <c r="E11" s="32"/>
      <c r="F11" s="32"/>
      <c r="G11" s="32"/>
      <c r="H11" s="32"/>
      <c r="I11" s="32"/>
      <c r="J11" s="32"/>
      <c r="K11" s="32"/>
      <c r="L11" s="33"/>
      <c r="M11" s="12"/>
      <c r="N11" s="6"/>
      <c r="O11" s="71"/>
      <c r="P11" s="40"/>
      <c r="Q11" s="45"/>
      <c r="R11" s="45"/>
      <c r="S11" s="42"/>
    </row>
    <row r="12" spans="1:19" ht="15.6">
      <c r="B12" s="52" t="s">
        <v>8</v>
      </c>
      <c r="C12" s="31">
        <f>2*265</f>
        <v>530</v>
      </c>
      <c r="D12" s="32"/>
      <c r="E12" s="32" t="s">
        <v>3</v>
      </c>
      <c r="F12" s="32">
        <v>140</v>
      </c>
      <c r="G12" s="32">
        <v>40</v>
      </c>
      <c r="H12" s="32">
        <v>70</v>
      </c>
      <c r="I12" s="32" t="s">
        <v>3</v>
      </c>
      <c r="J12" s="32" t="s">
        <v>3</v>
      </c>
      <c r="K12" s="32">
        <v>80</v>
      </c>
      <c r="L12" s="33">
        <f>SUM(C12:K12)</f>
        <v>860</v>
      </c>
      <c r="M12" s="12">
        <f>(L12*100)/L15</f>
        <v>16.688983330422463</v>
      </c>
      <c r="N12" s="5">
        <f>N3*M12%</f>
        <v>250.33474995633694</v>
      </c>
      <c r="O12" s="70">
        <f>O3*M12%</f>
        <v>166.88983330422462</v>
      </c>
      <c r="P12" s="40">
        <f t="shared" si="0"/>
        <v>442.77541673943841</v>
      </c>
      <c r="Q12" s="45">
        <v>40</v>
      </c>
      <c r="R12" s="45">
        <v>13</v>
      </c>
      <c r="S12" s="42">
        <f>(Q12*10)+(R12*4)</f>
        <v>452</v>
      </c>
    </row>
    <row r="13" spans="1:19" ht="15.6">
      <c r="B13" s="53"/>
      <c r="C13" s="31"/>
      <c r="D13" s="32"/>
      <c r="E13" s="32"/>
      <c r="F13" s="32"/>
      <c r="G13" s="32"/>
      <c r="H13" s="32"/>
      <c r="I13" s="32"/>
      <c r="J13" s="32"/>
      <c r="K13" s="32"/>
      <c r="L13" s="33"/>
      <c r="M13" s="12"/>
      <c r="N13" s="6"/>
      <c r="O13" s="71"/>
      <c r="P13" s="40"/>
      <c r="Q13" s="45"/>
      <c r="R13" s="45"/>
      <c r="S13" s="42"/>
    </row>
    <row r="14" spans="1:19" ht="15.6">
      <c r="B14" s="50" t="s">
        <v>9</v>
      </c>
      <c r="C14" s="31">
        <f>3*265</f>
        <v>795</v>
      </c>
      <c r="D14" s="32">
        <v>60</v>
      </c>
      <c r="E14" s="32" t="s">
        <v>3</v>
      </c>
      <c r="F14" s="43">
        <v>140</v>
      </c>
      <c r="G14" s="32">
        <v>40</v>
      </c>
      <c r="H14" s="32">
        <v>70</v>
      </c>
      <c r="I14" s="32" t="s">
        <v>3</v>
      </c>
      <c r="J14" s="32" t="s">
        <v>3</v>
      </c>
      <c r="K14" s="32">
        <v>80</v>
      </c>
      <c r="L14" s="33">
        <f>SUM(C14:K14)</f>
        <v>1185</v>
      </c>
      <c r="M14" s="12">
        <f>(L14*100)/L15</f>
        <v>22.995866565756533</v>
      </c>
      <c r="N14" s="5">
        <f>N3*M14%</f>
        <v>344.93799848634796</v>
      </c>
      <c r="O14" s="70">
        <f>O3*M14%</f>
        <v>229.95866565756532</v>
      </c>
      <c r="P14" s="40">
        <f t="shared" si="0"/>
        <v>610.10333585608669</v>
      </c>
      <c r="Q14" s="45">
        <v>54</v>
      </c>
      <c r="R14" s="45">
        <v>30</v>
      </c>
      <c r="S14" s="42">
        <f>(Q14*10)+(R14*4)</f>
        <v>660</v>
      </c>
    </row>
    <row r="15" spans="1:19" ht="15.6">
      <c r="B15" s="66" t="s">
        <v>30</v>
      </c>
      <c r="C15" s="46">
        <f t="shared" ref="C15:J15" si="1">SUM(C4:C14)</f>
        <v>3072</v>
      </c>
      <c r="D15" s="46">
        <f t="shared" si="1"/>
        <v>81.099999999999994</v>
      </c>
      <c r="E15" s="56">
        <f t="shared" si="1"/>
        <v>80</v>
      </c>
      <c r="F15" s="46">
        <f t="shared" si="1"/>
        <v>780</v>
      </c>
      <c r="G15" s="46">
        <f>SUM(G4:G14)</f>
        <v>240</v>
      </c>
      <c r="H15" s="46">
        <f t="shared" si="1"/>
        <v>420</v>
      </c>
      <c r="I15" s="46"/>
      <c r="J15" s="46"/>
      <c r="K15" s="46">
        <f>SUM(K4:K14)</f>
        <v>480</v>
      </c>
      <c r="L15" s="7">
        <f>SUM(L4:L14)</f>
        <v>5153.1000000000004</v>
      </c>
      <c r="M15" s="47">
        <f>SUM(M4:M14)</f>
        <v>99.999999999999986</v>
      </c>
      <c r="N15" s="48">
        <f>SUM(N4:N14)</f>
        <v>1500</v>
      </c>
      <c r="O15" s="72">
        <f>SUM(O4:O14)</f>
        <v>999.99999999999989</v>
      </c>
      <c r="P15" s="10">
        <f>SUM(P4:P14)</f>
        <v>2653.1000000000004</v>
      </c>
      <c r="Q15" s="49">
        <f>SUM(Q4:Q14)</f>
        <v>213</v>
      </c>
      <c r="R15" s="49">
        <f>SUM(R4:R14)</f>
        <v>118</v>
      </c>
      <c r="S15" s="13">
        <f>SUM(S4:S14)</f>
        <v>2602</v>
      </c>
    </row>
    <row r="16" spans="1:19" ht="52.5" customHeight="1">
      <c r="B16" s="2"/>
      <c r="C16" s="60" t="s">
        <v>29</v>
      </c>
      <c r="D16" s="61" t="s">
        <v>32</v>
      </c>
      <c r="E16" s="62"/>
      <c r="F16" s="62"/>
      <c r="G16" s="62"/>
      <c r="H16" s="62"/>
      <c r="I16" s="62"/>
      <c r="J16" s="62"/>
      <c r="K16" s="59"/>
      <c r="L16" s="8"/>
      <c r="N16" s="65">
        <f>N15+O15+P15</f>
        <v>5153.1000000000004</v>
      </c>
      <c r="O16" s="65"/>
      <c r="P16" s="4"/>
      <c r="Q16" s="68">
        <f>(Q15+R15)/6</f>
        <v>55.166666666666664</v>
      </c>
      <c r="R16" s="67" t="s">
        <v>31</v>
      </c>
      <c r="S16" s="14"/>
    </row>
    <row r="17" spans="3:11" ht="21">
      <c r="C17" s="63">
        <f>C15*50%</f>
        <v>1536</v>
      </c>
      <c r="D17" s="64"/>
      <c r="E17" s="64"/>
      <c r="F17" s="64"/>
      <c r="G17" s="64"/>
      <c r="H17" s="64"/>
      <c r="I17" s="64"/>
      <c r="J17" s="64"/>
      <c r="K17" s="58"/>
    </row>
    <row r="18" spans="3:11" ht="14.4" customHeight="1">
      <c r="J18" s="57"/>
      <c r="K18" s="57"/>
    </row>
    <row r="19" spans="3:11" ht="14.4" customHeight="1"/>
    <row r="20" spans="3:11" ht="14.4" customHeight="1"/>
  </sheetData>
  <mergeCells count="8">
    <mergeCell ref="C17:K17"/>
    <mergeCell ref="N16:O16"/>
    <mergeCell ref="M2:N2"/>
    <mergeCell ref="Q2:S2"/>
    <mergeCell ref="L15:L16"/>
    <mergeCell ref="P15:P16"/>
    <mergeCell ref="S15:S16"/>
    <mergeCell ref="C2:L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T17"/>
  <sheetViews>
    <sheetView zoomScale="90" zoomScaleNormal="90" workbookViewId="0">
      <selection activeCell="H22" sqref="H22"/>
    </sheetView>
  </sheetViews>
  <sheetFormatPr baseColWidth="10" defaultRowHeight="14.4"/>
  <cols>
    <col min="1" max="1" width="1" customWidth="1"/>
    <col min="2" max="2" width="28.5546875" customWidth="1"/>
    <col min="3" max="3" width="10.44140625" customWidth="1"/>
    <col min="4" max="4" width="7.109375" customWidth="1"/>
    <col min="5" max="5" width="10.21875" customWidth="1"/>
    <col min="6" max="6" width="14.6640625" customWidth="1"/>
    <col min="7" max="7" width="6.44140625" customWidth="1"/>
    <col min="8" max="8" width="10.33203125" customWidth="1"/>
    <col min="9" max="9" width="8.33203125" customWidth="1"/>
    <col min="10" max="10" width="18.6640625" customWidth="1"/>
    <col min="11" max="11" width="13.21875" customWidth="1"/>
    <col min="12" max="12" width="12.77734375" customWidth="1"/>
    <col min="13" max="13" width="7.33203125" customWidth="1"/>
    <col min="14" max="14" width="9.6640625" customWidth="1"/>
    <col min="15" max="16" width="17.21875" customWidth="1"/>
    <col min="17" max="17" width="13.44140625" customWidth="1"/>
    <col min="18" max="18" width="10.33203125" customWidth="1"/>
    <col min="19" max="19" width="9.6640625" customWidth="1"/>
    <col min="20" max="20" width="11.33203125" customWidth="1"/>
  </cols>
  <sheetData>
    <row r="1" spans="2:20" ht="4.8" customHeight="1" thickBot="1"/>
    <row r="2" spans="2:20" s="3" customFormat="1" ht="46.8" customHeight="1" thickTop="1">
      <c r="B2" s="15" t="s">
        <v>19</v>
      </c>
      <c r="C2" s="27" t="s">
        <v>18</v>
      </c>
      <c r="D2" s="16"/>
      <c r="E2" s="16"/>
      <c r="F2" s="16"/>
      <c r="G2" s="16"/>
      <c r="H2" s="16"/>
      <c r="I2" s="16"/>
      <c r="J2" s="16"/>
      <c r="K2" s="16"/>
      <c r="L2" s="28"/>
      <c r="M2" s="16" t="s">
        <v>17</v>
      </c>
      <c r="N2" s="17"/>
      <c r="O2" s="18" t="s">
        <v>24</v>
      </c>
      <c r="P2" s="18" t="s">
        <v>27</v>
      </c>
      <c r="Q2" s="38" t="s">
        <v>11</v>
      </c>
      <c r="R2" s="19" t="s">
        <v>16</v>
      </c>
      <c r="S2" s="19"/>
      <c r="T2" s="20"/>
    </row>
    <row r="3" spans="2:20" ht="22.2" customHeight="1" thickBot="1">
      <c r="B3" s="21">
        <v>2023</v>
      </c>
      <c r="C3" s="29" t="s">
        <v>14</v>
      </c>
      <c r="D3" s="22" t="s">
        <v>25</v>
      </c>
      <c r="E3" s="22" t="s">
        <v>2</v>
      </c>
      <c r="F3" s="22" t="s">
        <v>10</v>
      </c>
      <c r="G3" s="22" t="s">
        <v>15</v>
      </c>
      <c r="H3" s="22" t="s">
        <v>22</v>
      </c>
      <c r="I3" s="22" t="s">
        <v>21</v>
      </c>
      <c r="J3" s="22" t="s">
        <v>23</v>
      </c>
      <c r="K3" s="22" t="s">
        <v>28</v>
      </c>
      <c r="L3" s="30" t="s">
        <v>4</v>
      </c>
      <c r="M3" s="23" t="s">
        <v>26</v>
      </c>
      <c r="N3" s="24">
        <v>1500</v>
      </c>
      <c r="O3" s="24">
        <v>1500</v>
      </c>
      <c r="P3" s="24">
        <v>7000</v>
      </c>
      <c r="Q3" s="39" t="s">
        <v>12</v>
      </c>
      <c r="R3" s="25" t="s">
        <v>0</v>
      </c>
      <c r="S3" s="25" t="s">
        <v>1</v>
      </c>
      <c r="T3" s="26" t="s">
        <v>13</v>
      </c>
    </row>
    <row r="4" spans="2:20" ht="15.6">
      <c r="B4" s="50" t="s">
        <v>5</v>
      </c>
      <c r="C4" s="31">
        <f>2*265</f>
        <v>530</v>
      </c>
      <c r="D4" s="32" t="s">
        <v>3</v>
      </c>
      <c r="E4" s="32" t="s">
        <v>3</v>
      </c>
      <c r="F4" s="32">
        <v>140</v>
      </c>
      <c r="G4" s="32">
        <v>40</v>
      </c>
      <c r="H4" s="32">
        <v>500</v>
      </c>
      <c r="I4" s="32">
        <v>150</v>
      </c>
      <c r="J4" s="32">
        <v>500</v>
      </c>
      <c r="K4" s="32">
        <v>85</v>
      </c>
      <c r="L4" s="33">
        <f>SUM(C4:K4)</f>
        <v>1945</v>
      </c>
      <c r="M4" s="11">
        <f>(L4*100)/L15</f>
        <v>16.676526823914738</v>
      </c>
      <c r="N4" s="5">
        <f>N3*M4%</f>
        <v>250.1479023587211</v>
      </c>
      <c r="O4" s="5">
        <f>O3*M4%</f>
        <v>250.1479023587211</v>
      </c>
      <c r="P4" s="5">
        <f>P3*M4%</f>
        <v>1167.3568776740317</v>
      </c>
      <c r="Q4" s="40">
        <f>L4-N4-O4-P4</f>
        <v>277.34731760852628</v>
      </c>
      <c r="R4" s="44">
        <v>22</v>
      </c>
      <c r="S4" s="44">
        <v>15</v>
      </c>
      <c r="T4" s="41">
        <f>(R4*10)+(S4*4)</f>
        <v>280</v>
      </c>
    </row>
    <row r="5" spans="2:20" ht="15.6">
      <c r="B5" s="51"/>
      <c r="C5" s="31"/>
      <c r="D5" s="32"/>
      <c r="E5" s="32"/>
      <c r="F5" s="32"/>
      <c r="G5" s="32"/>
      <c r="H5" s="32"/>
      <c r="I5" s="32"/>
      <c r="J5" s="32"/>
      <c r="K5" s="32"/>
      <c r="L5" s="33"/>
      <c r="M5" s="12"/>
      <c r="N5" s="6"/>
      <c r="O5" s="6"/>
      <c r="P5" s="5"/>
      <c r="Q5" s="40"/>
      <c r="R5" s="44"/>
      <c r="S5" s="44"/>
      <c r="T5" s="42"/>
    </row>
    <row r="6" spans="2:20" ht="15.6">
      <c r="B6" s="50" t="s">
        <v>6</v>
      </c>
      <c r="C6" s="31">
        <f>400+(400*5.5%)</f>
        <v>422</v>
      </c>
      <c r="D6" s="32">
        <f>20+(20*5.5%)</f>
        <v>21.1</v>
      </c>
      <c r="E6" s="34">
        <f>400*20%</f>
        <v>80</v>
      </c>
      <c r="F6" s="35">
        <v>80</v>
      </c>
      <c r="G6" s="32">
        <v>40</v>
      </c>
      <c r="H6" s="32">
        <v>500</v>
      </c>
      <c r="I6" s="32">
        <v>150</v>
      </c>
      <c r="J6" s="32">
        <v>500</v>
      </c>
      <c r="K6" s="32">
        <v>85</v>
      </c>
      <c r="L6" s="33">
        <f t="shared" ref="L5:L14" si="0">SUM(C6:K6)</f>
        <v>1878.1</v>
      </c>
      <c r="M6" s="12">
        <f>(L6*100)/L15</f>
        <v>16.102922893570319</v>
      </c>
      <c r="N6" s="5">
        <f>N3*M6%</f>
        <v>241.5438434035548</v>
      </c>
      <c r="O6" s="5">
        <f>O3*M6%</f>
        <v>241.5438434035548</v>
      </c>
      <c r="P6" s="5">
        <f>P3*M6%</f>
        <v>1127.2046025499224</v>
      </c>
      <c r="Q6" s="40">
        <f t="shared" ref="Q5:Q14" si="1">L6-N6-O6-P6</f>
        <v>267.807710642968</v>
      </c>
      <c r="R6" s="44">
        <v>24</v>
      </c>
      <c r="S6" s="44">
        <v>7</v>
      </c>
      <c r="T6" s="42">
        <f>(R6*10)+(S6*4)</f>
        <v>268</v>
      </c>
    </row>
    <row r="7" spans="2:20" ht="15.6">
      <c r="B7" s="51"/>
      <c r="C7" s="36"/>
      <c r="D7" s="37"/>
      <c r="E7" s="37"/>
      <c r="F7" s="37"/>
      <c r="G7" s="37"/>
      <c r="H7" s="37"/>
      <c r="I7" s="37"/>
      <c r="J7" s="37"/>
      <c r="K7" s="37"/>
      <c r="L7" s="33"/>
      <c r="M7" s="12"/>
      <c r="N7" s="6"/>
      <c r="O7" s="6"/>
      <c r="P7" s="5"/>
      <c r="Q7" s="40"/>
      <c r="R7" s="45"/>
      <c r="S7" s="45"/>
      <c r="T7" s="42"/>
    </row>
    <row r="8" spans="2:20" ht="15.6">
      <c r="B8" s="50" t="s">
        <v>20</v>
      </c>
      <c r="C8" s="55">
        <f>2*265</f>
        <v>530</v>
      </c>
      <c r="D8" s="35"/>
      <c r="E8" s="35"/>
      <c r="F8" s="35">
        <v>140</v>
      </c>
      <c r="G8" s="32">
        <v>40</v>
      </c>
      <c r="H8" s="32">
        <v>500</v>
      </c>
      <c r="I8" s="32">
        <v>150</v>
      </c>
      <c r="J8" s="32">
        <v>500</v>
      </c>
      <c r="K8" s="32">
        <v>85</v>
      </c>
      <c r="L8" s="33">
        <f t="shared" si="0"/>
        <v>1945</v>
      </c>
      <c r="M8" s="12">
        <f>(L8*100)/L15</f>
        <v>16.676526823914738</v>
      </c>
      <c r="N8" s="5">
        <f>N3*M8%</f>
        <v>250.1479023587211</v>
      </c>
      <c r="O8" s="5">
        <f>O3*M8%</f>
        <v>250.1479023587211</v>
      </c>
      <c r="P8" s="5">
        <f>P3*M8%</f>
        <v>1167.3568776740317</v>
      </c>
      <c r="Q8" s="40">
        <f t="shared" si="1"/>
        <v>277.34731760852628</v>
      </c>
      <c r="R8" s="44">
        <v>20</v>
      </c>
      <c r="S8" s="44">
        <v>20</v>
      </c>
      <c r="T8" s="42">
        <f>(R8*10)+(S8*4)</f>
        <v>280</v>
      </c>
    </row>
    <row r="9" spans="2:20" ht="15.6">
      <c r="B9" s="51"/>
      <c r="C9" s="31"/>
      <c r="D9" s="32"/>
      <c r="E9" s="32"/>
      <c r="F9" s="32"/>
      <c r="G9" s="32"/>
      <c r="H9" s="32"/>
      <c r="I9" s="32"/>
      <c r="J9" s="32"/>
      <c r="K9" s="32"/>
      <c r="L9" s="33"/>
      <c r="M9" s="12"/>
      <c r="N9" s="6"/>
      <c r="O9" s="6"/>
      <c r="P9" s="5"/>
      <c r="Q9" s="40"/>
      <c r="R9" s="45"/>
      <c r="S9" s="45"/>
      <c r="T9" s="42"/>
    </row>
    <row r="10" spans="2:20" ht="15.6">
      <c r="B10" s="50" t="s">
        <v>7</v>
      </c>
      <c r="C10" s="31">
        <f>1*265</f>
        <v>265</v>
      </c>
      <c r="D10" s="32"/>
      <c r="E10" s="32" t="s">
        <v>3</v>
      </c>
      <c r="F10" s="32">
        <v>140</v>
      </c>
      <c r="G10" s="32">
        <v>40</v>
      </c>
      <c r="H10" s="32">
        <v>500</v>
      </c>
      <c r="I10" s="32">
        <v>150</v>
      </c>
      <c r="J10" s="32">
        <v>500</v>
      </c>
      <c r="K10" s="32">
        <v>85</v>
      </c>
      <c r="L10" s="33">
        <f t="shared" si="0"/>
        <v>1680</v>
      </c>
      <c r="M10" s="12">
        <f>(L10*100)/L15</f>
        <v>14.404403631967487</v>
      </c>
      <c r="N10" s="5">
        <f>N3*M10%</f>
        <v>216.06605447951227</v>
      </c>
      <c r="O10" s="5">
        <f>O3*M10%</f>
        <v>216.06605447951227</v>
      </c>
      <c r="P10" s="5">
        <f>P3*M10%</f>
        <v>1008.308254237724</v>
      </c>
      <c r="Q10" s="40">
        <f t="shared" si="1"/>
        <v>239.55963680325135</v>
      </c>
      <c r="R10" s="44">
        <v>22</v>
      </c>
      <c r="S10" s="44">
        <v>5</v>
      </c>
      <c r="T10" s="42">
        <f>(R10*10)+(S10*4)</f>
        <v>240</v>
      </c>
    </row>
    <row r="11" spans="2:20" ht="15.6">
      <c r="B11" s="51"/>
      <c r="C11" s="31"/>
      <c r="D11" s="32"/>
      <c r="E11" s="32"/>
      <c r="F11" s="32"/>
      <c r="G11" s="32"/>
      <c r="H11" s="32"/>
      <c r="I11" s="32"/>
      <c r="J11" s="32"/>
      <c r="K11" s="32"/>
      <c r="L11" s="33"/>
      <c r="M11" s="12"/>
      <c r="N11" s="6"/>
      <c r="O11" s="6"/>
      <c r="P11" s="5"/>
      <c r="Q11" s="40"/>
      <c r="R11" s="45"/>
      <c r="S11" s="45"/>
      <c r="T11" s="42"/>
    </row>
    <row r="12" spans="2:20" ht="15.6">
      <c r="B12" s="52" t="s">
        <v>8</v>
      </c>
      <c r="C12" s="31">
        <f>2*265</f>
        <v>530</v>
      </c>
      <c r="D12" s="32"/>
      <c r="E12" s="32" t="s">
        <v>3</v>
      </c>
      <c r="F12" s="32">
        <v>140</v>
      </c>
      <c r="G12" s="32">
        <v>40</v>
      </c>
      <c r="H12" s="32">
        <v>500</v>
      </c>
      <c r="I12" s="32">
        <v>150</v>
      </c>
      <c r="J12" s="32">
        <v>500</v>
      </c>
      <c r="K12" s="32">
        <v>85</v>
      </c>
      <c r="L12" s="33">
        <f t="shared" si="0"/>
        <v>1945</v>
      </c>
      <c r="M12" s="12">
        <f>(L12*100)/L15</f>
        <v>16.676526823914738</v>
      </c>
      <c r="N12" s="5">
        <f>N3*M12%</f>
        <v>250.1479023587211</v>
      </c>
      <c r="O12" s="5">
        <f>O3*M12%</f>
        <v>250.1479023587211</v>
      </c>
      <c r="P12" s="5">
        <f>P3*M12%</f>
        <v>1167.3568776740317</v>
      </c>
      <c r="Q12" s="40">
        <f t="shared" si="1"/>
        <v>277.34731760852628</v>
      </c>
      <c r="R12" s="45">
        <v>22</v>
      </c>
      <c r="S12" s="45">
        <v>15</v>
      </c>
      <c r="T12" s="42">
        <f>(R12*10)+(S12*4)</f>
        <v>280</v>
      </c>
    </row>
    <row r="13" spans="2:20" ht="15.6">
      <c r="B13" s="53"/>
      <c r="C13" s="31"/>
      <c r="D13" s="32"/>
      <c r="E13" s="32"/>
      <c r="F13" s="32"/>
      <c r="G13" s="32"/>
      <c r="H13" s="32"/>
      <c r="I13" s="32"/>
      <c r="J13" s="32"/>
      <c r="K13" s="32"/>
      <c r="L13" s="33"/>
      <c r="M13" s="12"/>
      <c r="N13" s="6"/>
      <c r="O13" s="6"/>
      <c r="P13" s="5"/>
      <c r="Q13" s="40"/>
      <c r="R13" s="45"/>
      <c r="S13" s="45"/>
      <c r="T13" s="42"/>
    </row>
    <row r="14" spans="2:20" ht="15.6">
      <c r="B14" s="50" t="s">
        <v>9</v>
      </c>
      <c r="C14" s="31">
        <f>3*265</f>
        <v>795</v>
      </c>
      <c r="D14" s="32">
        <v>60</v>
      </c>
      <c r="E14" s="32" t="s">
        <v>3</v>
      </c>
      <c r="F14" s="43">
        <v>140</v>
      </c>
      <c r="G14" s="32">
        <v>40</v>
      </c>
      <c r="H14" s="32">
        <v>500</v>
      </c>
      <c r="I14" s="32">
        <v>150</v>
      </c>
      <c r="J14" s="32">
        <v>500</v>
      </c>
      <c r="K14" s="32">
        <v>85</v>
      </c>
      <c r="L14" s="33">
        <f t="shared" si="0"/>
        <v>2270</v>
      </c>
      <c r="M14" s="12">
        <f>(L14*100)/L15</f>
        <v>19.463093002717972</v>
      </c>
      <c r="N14" s="5">
        <f>N3*M14%</f>
        <v>291.94639504076957</v>
      </c>
      <c r="O14" s="5">
        <f>O3*M14%</f>
        <v>291.94639504076957</v>
      </c>
      <c r="P14" s="5">
        <f>P3*M14%</f>
        <v>1362.4165101902579</v>
      </c>
      <c r="Q14" s="40">
        <f t="shared" si="1"/>
        <v>323.69069972820284</v>
      </c>
      <c r="R14" s="45">
        <v>27</v>
      </c>
      <c r="S14" s="45">
        <v>14</v>
      </c>
      <c r="T14" s="42">
        <f>(R14*10)+(S14*4)</f>
        <v>326</v>
      </c>
    </row>
    <row r="15" spans="2:20" ht="15.6">
      <c r="B15" s="54"/>
      <c r="C15" s="46">
        <f>SUM(C4:C14)</f>
        <v>3072</v>
      </c>
      <c r="D15" s="46">
        <f t="shared" ref="D15:G15" si="2">SUM(D4:D14)</f>
        <v>81.099999999999994</v>
      </c>
      <c r="E15" s="56">
        <f t="shared" si="2"/>
        <v>80</v>
      </c>
      <c r="F15" s="46">
        <f t="shared" si="2"/>
        <v>780</v>
      </c>
      <c r="G15" s="46">
        <f t="shared" si="2"/>
        <v>240</v>
      </c>
      <c r="H15" s="46">
        <f>SUM(H4:H14)</f>
        <v>3000</v>
      </c>
      <c r="I15" s="46">
        <f>SUM(I4:I14)</f>
        <v>900</v>
      </c>
      <c r="J15" s="46">
        <f>SUM(J4:J14)</f>
        <v>3000</v>
      </c>
      <c r="K15" s="46">
        <f>SUM(K4:K14)</f>
        <v>510</v>
      </c>
      <c r="L15" s="7">
        <f>SUM(L4:L14)</f>
        <v>11663.1</v>
      </c>
      <c r="M15" s="47">
        <f>SUM(M4:M14)</f>
        <v>99.999999999999986</v>
      </c>
      <c r="N15" s="48">
        <f>SUM(N4:N14)</f>
        <v>1500</v>
      </c>
      <c r="O15" s="48">
        <f t="shared" ref="O15:P15" si="3">SUM(O4:O14)</f>
        <v>1500</v>
      </c>
      <c r="P15" s="48">
        <f t="shared" si="3"/>
        <v>7000</v>
      </c>
      <c r="Q15" s="10">
        <f>SUM(Q4:Q14)</f>
        <v>1663.100000000001</v>
      </c>
      <c r="R15" s="49">
        <f>SUM(R4:R14)</f>
        <v>137</v>
      </c>
      <c r="S15" s="49">
        <f>SUM(S4:S14)</f>
        <v>76</v>
      </c>
      <c r="T15" s="13">
        <f>SUM(T4:T14)</f>
        <v>1674</v>
      </c>
    </row>
    <row r="16" spans="2:20" ht="52.5" customHeight="1">
      <c r="B16" s="2"/>
      <c r="C16" s="60" t="s">
        <v>29</v>
      </c>
      <c r="D16" s="61" t="s">
        <v>32</v>
      </c>
      <c r="E16" s="62"/>
      <c r="F16" s="62"/>
      <c r="G16" s="62"/>
      <c r="H16" s="62"/>
      <c r="I16" s="62"/>
      <c r="J16" s="62"/>
      <c r="K16" s="59"/>
      <c r="L16" s="8"/>
      <c r="M16" s="9"/>
      <c r="N16" s="65">
        <f>N15+O15+P15+Q15</f>
        <v>11663.1</v>
      </c>
      <c r="O16" s="65"/>
      <c r="P16" s="4"/>
      <c r="Q16" s="4"/>
      <c r="R16" s="68">
        <f>(R15+S15)/6</f>
        <v>35.5</v>
      </c>
      <c r="S16" s="67" t="s">
        <v>31</v>
      </c>
      <c r="T16" s="14"/>
    </row>
    <row r="17" spans="3:11" ht="21">
      <c r="C17" s="63">
        <f>C15*50%</f>
        <v>1536</v>
      </c>
      <c r="D17" s="64"/>
      <c r="E17" s="64"/>
      <c r="F17" s="64"/>
      <c r="G17" s="64"/>
      <c r="H17" s="64"/>
      <c r="I17" s="64"/>
      <c r="J17" s="64"/>
      <c r="K17" s="58"/>
    </row>
  </sheetData>
  <mergeCells count="8">
    <mergeCell ref="C17:K17"/>
    <mergeCell ref="N16:P16"/>
    <mergeCell ref="L15:L16"/>
    <mergeCell ref="R2:T2"/>
    <mergeCell ref="Q15:Q16"/>
    <mergeCell ref="T15:T16"/>
    <mergeCell ref="C2:L2"/>
    <mergeCell ref="M2:N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 minima</vt:lpstr>
      <vt:lpstr>Idéal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VAUMOURIN</dc:creator>
  <cp:lastModifiedBy>Sarah VAUMOURIN</cp:lastModifiedBy>
  <dcterms:created xsi:type="dcterms:W3CDTF">2021-04-30T19:42:34Z</dcterms:created>
  <dcterms:modified xsi:type="dcterms:W3CDTF">2023-02-03T21:07:03Z</dcterms:modified>
</cp:coreProperties>
</file>